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23"/>
  <workbookPr/>
  <mc:AlternateContent xmlns:mc="http://schemas.openxmlformats.org/markup-compatibility/2006">
    <mc:Choice Requires="x15">
      <x15ac:absPath xmlns:x15ac="http://schemas.microsoft.com/office/spreadsheetml/2010/11/ac" url="/Users/mattwilkins/Documents/Training and Tools/"/>
    </mc:Choice>
  </mc:AlternateContent>
  <xr:revisionPtr revIDLastSave="0" documentId="11_EBAAFEB4E7747CF3179F9A8D113E963E01C37652" xr6:coauthVersionLast="45" xr6:coauthVersionMax="45" xr10:uidLastSave="{00000000-0000-0000-0000-000000000000}"/>
  <bookViews>
    <workbookView xWindow="480" yWindow="460" windowWidth="24560" windowHeight="14120" tabRatio="500" firstSheet="3" activeTab="3" xr2:uid="{00000000-000D-0000-FFFF-FFFF00000000}"/>
  </bookViews>
  <sheets>
    <sheet name="Data Input" sheetId="1" r:id="rId1"/>
    <sheet name="Mass Waterfall" sheetId="2" r:id="rId2"/>
    <sheet name="% Waterfall" sheetId="3" r:id="rId3"/>
    <sheet name="$ Waterfall" sheetId="4" r:id="rId4"/>
  </sheets>
  <calcPr calcId="150000" calcComplete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7" i="1" l="1"/>
  <c r="E28" i="1"/>
  <c r="E29" i="1"/>
  <c r="E30" i="1"/>
  <c r="E31" i="1"/>
  <c r="E26" i="1"/>
  <c r="F10" i="1"/>
  <c r="F11" i="1"/>
  <c r="F12" i="1"/>
  <c r="F13" i="1"/>
  <c r="F14" i="1"/>
  <c r="F15" i="1"/>
  <c r="F16" i="1"/>
  <c r="C16" i="1"/>
  <c r="E10" i="1"/>
  <c r="E11" i="1"/>
  <c r="E12" i="1"/>
  <c r="E13" i="1"/>
  <c r="E14" i="1"/>
  <c r="E15" i="1"/>
  <c r="D16" i="1"/>
  <c r="E6" i="1"/>
  <c r="E36" i="1"/>
  <c r="D20" i="1"/>
  <c r="E20" i="1"/>
  <c r="E21" i="1"/>
  <c r="C40" i="1"/>
  <c r="C42" i="1"/>
  <c r="G21" i="1"/>
  <c r="G20" i="1"/>
  <c r="D21" i="1"/>
  <c r="D22" i="1"/>
  <c r="S14" i="1"/>
  <c r="Q6" i="1"/>
  <c r="F26" i="1"/>
  <c r="S7" i="1"/>
  <c r="R7" i="1"/>
  <c r="F27" i="1"/>
  <c r="S8" i="1"/>
  <c r="R8" i="1"/>
  <c r="F28" i="1"/>
  <c r="S9" i="1"/>
  <c r="R9" i="1"/>
  <c r="F29" i="1"/>
  <c r="S10" i="1"/>
  <c r="R10" i="1"/>
  <c r="F30" i="1"/>
  <c r="S11" i="1"/>
  <c r="R11" i="1"/>
  <c r="F31" i="1"/>
  <c r="S12" i="1"/>
  <c r="R12" i="1"/>
  <c r="F36" i="1"/>
  <c r="S13" i="1"/>
  <c r="R13" i="1"/>
  <c r="R14" i="1"/>
  <c r="S15" i="1"/>
  <c r="R15" i="1"/>
  <c r="E22" i="1"/>
  <c r="C32" i="1"/>
  <c r="C46" i="1"/>
  <c r="E46" i="1"/>
  <c r="S16" i="1"/>
  <c r="R16" i="1"/>
  <c r="Q17" i="1"/>
  <c r="E16" i="1"/>
  <c r="N6" i="1"/>
  <c r="D26" i="1"/>
  <c r="P7" i="1"/>
  <c r="O7" i="1"/>
  <c r="D27" i="1"/>
  <c r="P8" i="1"/>
  <c r="O8" i="1"/>
  <c r="D28" i="1"/>
  <c r="P9" i="1"/>
  <c r="O9" i="1"/>
  <c r="D29" i="1"/>
  <c r="P10" i="1"/>
  <c r="O10" i="1"/>
  <c r="D30" i="1"/>
  <c r="P11" i="1"/>
  <c r="O11" i="1"/>
  <c r="D31" i="1"/>
  <c r="P12" i="1"/>
  <c r="O12" i="1"/>
  <c r="D36" i="1"/>
  <c r="P13" i="1"/>
  <c r="O13" i="1"/>
  <c r="C41" i="1"/>
  <c r="P14" i="1"/>
  <c r="O14" i="1"/>
  <c r="F21" i="1"/>
  <c r="P15" i="1"/>
  <c r="O15" i="1"/>
  <c r="D46" i="1"/>
  <c r="P16" i="1"/>
  <c r="O16" i="1"/>
  <c r="K6" i="1"/>
  <c r="M7" i="1"/>
  <c r="L7" i="1"/>
  <c r="M8" i="1"/>
  <c r="L8" i="1"/>
  <c r="M9" i="1"/>
  <c r="L9" i="1"/>
  <c r="M10" i="1"/>
  <c r="L10" i="1"/>
  <c r="M11" i="1"/>
  <c r="L11" i="1"/>
  <c r="M12" i="1"/>
  <c r="L12" i="1"/>
  <c r="M13" i="1"/>
  <c r="L13" i="1"/>
  <c r="M14" i="1"/>
  <c r="L14" i="1"/>
  <c r="M15" i="1"/>
  <c r="L15" i="1"/>
  <c r="M16" i="1"/>
  <c r="L16" i="1"/>
  <c r="J13" i="1"/>
  <c r="K17" i="1"/>
  <c r="F20" i="1"/>
  <c r="N17" i="1"/>
  <c r="F22" i="1"/>
  <c r="J17" i="1"/>
  <c r="J16" i="1"/>
  <c r="J15" i="1"/>
  <c r="J14" i="1"/>
  <c r="J8" i="1"/>
  <c r="J9" i="1"/>
  <c r="J10" i="1"/>
  <c r="J11" i="1"/>
  <c r="J12" i="1"/>
  <c r="J7" i="1"/>
  <c r="F32" i="1"/>
  <c r="E32" i="1"/>
  <c r="G22" i="1"/>
  <c r="C22" i="1"/>
  <c r="D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E36" authorId="0" shapeId="0" xr:uid="{00000000-0006-0000-0000-000001000000}">
      <text>
        <r>
          <rPr>
            <b/>
            <sz val="10"/>
            <color indexed="81"/>
            <rFont val="Calibri"/>
          </rPr>
          <t>Microsoft Office User:</t>
        </r>
        <r>
          <rPr>
            <sz val="10"/>
            <color indexed="81"/>
            <rFont val="Calibri"/>
          </rPr>
          <t xml:space="preserve">
This cost is to balance finished goods to inputs cost per kg</t>
        </r>
      </text>
    </comment>
  </commentList>
</comments>
</file>

<file path=xl/sharedStrings.xml><?xml version="1.0" encoding="utf-8"?>
<sst xmlns="http://schemas.openxmlformats.org/spreadsheetml/2006/main" count="59" uniqueCount="44">
  <si>
    <t>Mass Balance Tool</t>
  </si>
  <si>
    <t xml:space="preserve">INSTRUCTIONS: Input data into the yellow cells. Depending on the number of components, waste point etc. you may need to edit the master to accommodate this. </t>
  </si>
  <si>
    <t>Name</t>
  </si>
  <si>
    <t>Weight per Pack (kg)</t>
  </si>
  <si>
    <t>Raws Cost per kg</t>
  </si>
  <si>
    <t>Waterfall kg</t>
  </si>
  <si>
    <t>Waterfall %</t>
  </si>
  <si>
    <t>Waterfall $</t>
  </si>
  <si>
    <t>Product</t>
  </si>
  <si>
    <t>Chicken Goujons</t>
  </si>
  <si>
    <t>Total Input</t>
  </si>
  <si>
    <t>Inputs</t>
  </si>
  <si>
    <t>Component</t>
  </si>
  <si>
    <t>Input Amount (kg)</t>
  </si>
  <si>
    <t>Cost per kg</t>
  </si>
  <si>
    <t>% of total</t>
  </si>
  <si>
    <t>Cost $</t>
  </si>
  <si>
    <t>Chicken</t>
  </si>
  <si>
    <t>Bread</t>
  </si>
  <si>
    <t>Total of Inputs</t>
  </si>
  <si>
    <t>FG Outputs</t>
  </si>
  <si>
    <t>Count</t>
  </si>
  <si>
    <t>Cost per kg (ex water)</t>
  </si>
  <si>
    <t>Amount (kg)</t>
  </si>
  <si>
    <t xml:space="preserve">% of total </t>
  </si>
  <si>
    <t>Finished Goods</t>
  </si>
  <si>
    <t>Quality Rejects</t>
  </si>
  <si>
    <t>Total</t>
  </si>
  <si>
    <t>Waste Outputs</t>
  </si>
  <si>
    <t>Waste Point</t>
  </si>
  <si>
    <t>Floor Waste</t>
  </si>
  <si>
    <t>Point 1</t>
  </si>
  <si>
    <t>Point 2</t>
  </si>
  <si>
    <t>Point 3</t>
  </si>
  <si>
    <t>Point 4</t>
  </si>
  <si>
    <t>Point 5</t>
  </si>
  <si>
    <t>Water Loss</t>
  </si>
  <si>
    <t>Giveaway</t>
  </si>
  <si>
    <t>Average Pack Weight (kg)</t>
  </si>
  <si>
    <t>Giveaway (kg)</t>
  </si>
  <si>
    <t>Giveaway (%)</t>
  </si>
  <si>
    <t>Giveaway ($)</t>
  </si>
  <si>
    <t>Unknown</t>
  </si>
  <si>
    <t>Unknown 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</si>
</sst>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0.0%"/>
    <numFmt numFmtId="166" formatCode="_(&quot;$&quot;* #,##0_);_(&quot;$&quot;* \(#,##0\);_(&quot;$&quot;* &quot;-&quot;??_);_(@_)"/>
  </numFmts>
  <fonts count="12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scheme val="minor"/>
    </font>
    <font>
      <b/>
      <u/>
      <sz val="12"/>
      <color theme="1"/>
      <name val="Calibri (Body)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20"/>
      <color theme="0"/>
      <name val="Microsoft YaHei Light"/>
      <family val="2"/>
    </font>
    <font>
      <sz val="20"/>
      <color theme="1"/>
      <name val="Calibri"/>
      <family val="2"/>
      <scheme val="minor"/>
    </font>
    <font>
      <sz val="10"/>
      <color indexed="81"/>
      <name val="Calibri"/>
    </font>
    <font>
      <b/>
      <sz val="10"/>
      <color indexed="81"/>
      <name val="Calibri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0" fontId="0" fillId="2" borderId="0" xfId="0" applyFill="1"/>
    <xf numFmtId="0" fontId="0" fillId="3" borderId="0" xfId="0" applyFill="1"/>
    <xf numFmtId="0" fontId="0" fillId="2" borderId="0" xfId="0" applyFill="1" applyBorder="1"/>
    <xf numFmtId="165" fontId="0" fillId="3" borderId="0" xfId="2" applyNumberFormat="1" applyFont="1" applyFill="1"/>
    <xf numFmtId="10" fontId="0" fillId="3" borderId="0" xfId="2" applyNumberFormat="1" applyFont="1" applyFill="1"/>
    <xf numFmtId="0" fontId="0" fillId="4" borderId="0" xfId="0" applyFill="1" applyBorder="1"/>
    <xf numFmtId="0" fontId="0" fillId="4" borderId="0" xfId="0" applyFill="1"/>
    <xf numFmtId="0" fontId="0" fillId="3" borderId="0" xfId="0" applyFill="1" applyBorder="1"/>
    <xf numFmtId="0" fontId="7" fillId="5" borderId="0" xfId="0" applyFont="1" applyFill="1"/>
    <xf numFmtId="1" fontId="0" fillId="3" borderId="0" xfId="0" applyNumberFormat="1" applyFill="1"/>
    <xf numFmtId="164" fontId="0" fillId="4" borderId="0" xfId="1" applyFont="1" applyFill="1" applyBorder="1"/>
    <xf numFmtId="164" fontId="0" fillId="3" borderId="0" xfId="0" applyNumberFormat="1" applyFill="1" applyBorder="1"/>
    <xf numFmtId="166" fontId="0" fillId="3" borderId="0" xfId="0" applyNumberFormat="1" applyFill="1"/>
    <xf numFmtId="164" fontId="0" fillId="3" borderId="0" xfId="1" applyFont="1" applyFill="1"/>
    <xf numFmtId="164" fontId="0" fillId="3" borderId="0" xfId="0" applyNumberFormat="1" applyFill="1"/>
    <xf numFmtId="165" fontId="0" fillId="3" borderId="1" xfId="0" applyNumberFormat="1" applyFill="1" applyBorder="1"/>
    <xf numFmtId="165" fontId="0" fillId="3" borderId="1" xfId="2" applyNumberFormat="1" applyFont="1" applyFill="1" applyBorder="1"/>
    <xf numFmtId="10" fontId="0" fillId="3" borderId="0" xfId="0" applyNumberFormat="1" applyFill="1" applyBorder="1"/>
    <xf numFmtId="165" fontId="0" fillId="3" borderId="0" xfId="0" applyNumberFormat="1" applyFill="1" applyBorder="1"/>
    <xf numFmtId="166" fontId="0" fillId="3" borderId="1" xfId="0" applyNumberFormat="1" applyFill="1" applyBorder="1"/>
    <xf numFmtId="166" fontId="0" fillId="3" borderId="1" xfId="1" applyNumberFormat="1" applyFont="1" applyFill="1" applyBorder="1"/>
    <xf numFmtId="166" fontId="0" fillId="3" borderId="0" xfId="0" applyNumberFormat="1" applyFill="1" applyBorder="1"/>
    <xf numFmtId="0" fontId="0" fillId="3" borderId="1" xfId="0" applyFill="1" applyBorder="1"/>
    <xf numFmtId="0" fontId="0" fillId="3" borderId="2" xfId="0" applyFill="1" applyBorder="1"/>
    <xf numFmtId="1" fontId="0" fillId="3" borderId="1" xfId="0" applyNumberFormat="1" applyFill="1" applyBorder="1"/>
    <xf numFmtId="1" fontId="0" fillId="3" borderId="2" xfId="0" applyNumberFormat="1" applyFill="1" applyBorder="1"/>
    <xf numFmtId="0" fontId="0" fillId="2" borderId="3" xfId="0" applyFill="1" applyBorder="1"/>
    <xf numFmtId="0" fontId="0" fillId="6" borderId="0" xfId="0" applyFill="1"/>
    <xf numFmtId="0" fontId="8" fillId="7" borderId="0" xfId="0" applyFont="1" applyFill="1"/>
    <xf numFmtId="0" fontId="9" fillId="7" borderId="0" xfId="0" applyFont="1" applyFill="1"/>
    <xf numFmtId="0" fontId="3" fillId="6" borderId="0" xfId="0" applyFont="1" applyFill="1"/>
    <xf numFmtId="0" fontId="4" fillId="6" borderId="0" xfId="0" applyFont="1" applyFill="1"/>
    <xf numFmtId="1" fontId="0" fillId="3" borderId="0" xfId="0" applyNumberFormat="1" applyFill="1" applyBorder="1"/>
    <xf numFmtId="0" fontId="0" fillId="2" borderId="1" xfId="0" applyFill="1" applyBorder="1"/>
    <xf numFmtId="165" fontId="0" fillId="3" borderId="0" xfId="2" applyNumberFormat="1" applyFont="1" applyFill="1" applyBorder="1"/>
    <xf numFmtId="166" fontId="0" fillId="3" borderId="0" xfId="1" applyNumberFormat="1" applyFont="1" applyFill="1" applyBorder="1"/>
    <xf numFmtId="0" fontId="0" fillId="2" borderId="2" xfId="0" applyFill="1" applyBorder="1"/>
    <xf numFmtId="1" fontId="0" fillId="2" borderId="0" xfId="0" applyNumberFormat="1" applyFill="1" applyBorder="1"/>
    <xf numFmtId="165" fontId="0" fillId="2" borderId="0" xfId="0" applyNumberFormat="1" applyFill="1" applyBorder="1"/>
    <xf numFmtId="165" fontId="0" fillId="2" borderId="0" xfId="2" applyNumberFormat="1" applyFont="1" applyFill="1" applyBorder="1"/>
    <xf numFmtId="166" fontId="0" fillId="2" borderId="0" xfId="0" applyNumberFormat="1" applyFill="1" applyBorder="1"/>
    <xf numFmtId="164" fontId="0" fillId="2" borderId="0" xfId="1" applyFont="1" applyFill="1" applyBorder="1"/>
    <xf numFmtId="166" fontId="0" fillId="2" borderId="0" xfId="1" applyNumberFormat="1" applyFont="1" applyFill="1" applyBorder="1"/>
    <xf numFmtId="0" fontId="2" fillId="6" borderId="0" xfId="0" applyFont="1" applyFill="1"/>
    <xf numFmtId="166" fontId="0" fillId="6" borderId="0" xfId="0" applyNumberFormat="1" applyFill="1"/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5" xfId="0" applyFill="1" applyBorder="1" applyAlignment="1">
      <alignment horizontal="center"/>
    </xf>
  </cellXfs>
  <cellStyles count="7">
    <cellStyle name="Currency" xfId="1" builtinId="4"/>
    <cellStyle name="Followed Hyperlink" xfId="6" builtinId="9" hidden="1"/>
    <cellStyle name="Followed Hyperlink" xfId="4" builtinId="9" hidden="1"/>
    <cellStyle name="Hyperlink" xfId="5" builtinId="8" hidden="1"/>
    <cellStyle name="Hyperlink" xfId="3" builtinId="8" hidden="1"/>
    <cellStyle name="Normal" xfId="0" builtinId="0"/>
    <cellStyle name="Per cent" xfId="2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Mass Balance Waterfall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Input'!$J$6:$J$17</c:f>
              <c:strCache>
                <c:ptCount val="12"/>
                <c:pt idx="0">
                  <c:v>Total Input</c:v>
                </c:pt>
                <c:pt idx="1">
                  <c:v>Floor Waste</c:v>
                </c:pt>
                <c:pt idx="2">
                  <c:v>Point 1</c:v>
                </c:pt>
                <c:pt idx="3">
                  <c:v>Point 2</c:v>
                </c:pt>
                <c:pt idx="4">
                  <c:v>Point 3</c:v>
                </c:pt>
                <c:pt idx="5">
                  <c:v>Point 4</c:v>
                </c:pt>
                <c:pt idx="6">
                  <c:v>Point 5</c:v>
                </c:pt>
                <c:pt idx="7">
                  <c:v>Water Loss</c:v>
                </c:pt>
                <c:pt idx="8">
                  <c:v>Giveaway</c:v>
                </c:pt>
                <c:pt idx="9">
                  <c:v>Quality Rejects</c:v>
                </c:pt>
                <c:pt idx="10">
                  <c:v>Unknown Loss</c:v>
                </c:pt>
                <c:pt idx="11">
                  <c:v>Finished Goods</c:v>
                </c:pt>
              </c:strCache>
            </c:strRef>
          </c:cat>
          <c:val>
            <c:numRef>
              <c:f>'Data Input'!$K$6:$K$17</c:f>
              <c:numCache>
                <c:formatCode>General</c:formatCode>
                <c:ptCount val="12"/>
                <c:pt idx="0">
                  <c:v>12400</c:v>
                </c:pt>
                <c:pt idx="11" formatCode="0">
                  <c:v>10800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83-4188-A04A-BFECFD71F9AF}"/>
            </c:ext>
          </c:extLst>
        </c:ser>
        <c:ser>
          <c:idx val="1"/>
          <c:order val="1"/>
          <c:spPr>
            <a:noFill/>
            <a:ln>
              <a:noFill/>
            </a:ln>
            <a:effectLst/>
          </c:spPr>
          <c:invertIfNegative val="0"/>
          <c:cat>
            <c:strRef>
              <c:f>'Data Input'!$J$6:$J$17</c:f>
              <c:strCache>
                <c:ptCount val="12"/>
                <c:pt idx="0">
                  <c:v>Total Input</c:v>
                </c:pt>
                <c:pt idx="1">
                  <c:v>Floor Waste</c:v>
                </c:pt>
                <c:pt idx="2">
                  <c:v>Point 1</c:v>
                </c:pt>
                <c:pt idx="3">
                  <c:v>Point 2</c:v>
                </c:pt>
                <c:pt idx="4">
                  <c:v>Point 3</c:v>
                </c:pt>
                <c:pt idx="5">
                  <c:v>Point 4</c:v>
                </c:pt>
                <c:pt idx="6">
                  <c:v>Point 5</c:v>
                </c:pt>
                <c:pt idx="7">
                  <c:v>Water Loss</c:v>
                </c:pt>
                <c:pt idx="8">
                  <c:v>Giveaway</c:v>
                </c:pt>
                <c:pt idx="9">
                  <c:v>Quality Rejects</c:v>
                </c:pt>
                <c:pt idx="10">
                  <c:v>Unknown Loss</c:v>
                </c:pt>
                <c:pt idx="11">
                  <c:v>Finished Goods</c:v>
                </c:pt>
              </c:strCache>
            </c:strRef>
          </c:cat>
          <c:val>
            <c:numRef>
              <c:f>'Data Input'!$L$6:$L$17</c:f>
              <c:numCache>
                <c:formatCode>General</c:formatCode>
                <c:ptCount val="12"/>
                <c:pt idx="0">
                  <c:v>0</c:v>
                </c:pt>
                <c:pt idx="1">
                  <c:v>12385</c:v>
                </c:pt>
                <c:pt idx="2">
                  <c:v>12285</c:v>
                </c:pt>
                <c:pt idx="3">
                  <c:v>12273</c:v>
                </c:pt>
                <c:pt idx="4">
                  <c:v>12218</c:v>
                </c:pt>
                <c:pt idx="5">
                  <c:v>11718</c:v>
                </c:pt>
                <c:pt idx="6">
                  <c:v>11704</c:v>
                </c:pt>
                <c:pt idx="7">
                  <c:v>11554</c:v>
                </c:pt>
                <c:pt idx="8" formatCode="0">
                  <c:v>11517.9</c:v>
                </c:pt>
                <c:pt idx="9" formatCode="0">
                  <c:v>11487.9</c:v>
                </c:pt>
                <c:pt idx="10">
                  <c:v>10800</c:v>
                </c:pt>
                <c:pt idx="11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83-4188-A04A-BFECFD71F9AF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83-4188-A04A-BFECFD71F9A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83-4188-A04A-BFECFD71F9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Input'!$J$6:$J$17</c:f>
              <c:strCache>
                <c:ptCount val="12"/>
                <c:pt idx="0">
                  <c:v>Total Input</c:v>
                </c:pt>
                <c:pt idx="1">
                  <c:v>Floor Waste</c:v>
                </c:pt>
                <c:pt idx="2">
                  <c:v>Point 1</c:v>
                </c:pt>
                <c:pt idx="3">
                  <c:v>Point 2</c:v>
                </c:pt>
                <c:pt idx="4">
                  <c:v>Point 3</c:v>
                </c:pt>
                <c:pt idx="5">
                  <c:v>Point 4</c:v>
                </c:pt>
                <c:pt idx="6">
                  <c:v>Point 5</c:v>
                </c:pt>
                <c:pt idx="7">
                  <c:v>Water Loss</c:v>
                </c:pt>
                <c:pt idx="8">
                  <c:v>Giveaway</c:v>
                </c:pt>
                <c:pt idx="9">
                  <c:v>Quality Rejects</c:v>
                </c:pt>
                <c:pt idx="10">
                  <c:v>Unknown Loss</c:v>
                </c:pt>
                <c:pt idx="11">
                  <c:v>Finished Goods</c:v>
                </c:pt>
              </c:strCache>
            </c:strRef>
          </c:cat>
          <c:val>
            <c:numRef>
              <c:f>'Data Input'!$M$6:$M$17</c:f>
              <c:numCache>
                <c:formatCode>General</c:formatCode>
                <c:ptCount val="12"/>
                <c:pt idx="0">
                  <c:v>0</c:v>
                </c:pt>
                <c:pt idx="1">
                  <c:v>15</c:v>
                </c:pt>
                <c:pt idx="2">
                  <c:v>100</c:v>
                </c:pt>
                <c:pt idx="3">
                  <c:v>12</c:v>
                </c:pt>
                <c:pt idx="4">
                  <c:v>55</c:v>
                </c:pt>
                <c:pt idx="5">
                  <c:v>500</c:v>
                </c:pt>
                <c:pt idx="6">
                  <c:v>14</c:v>
                </c:pt>
                <c:pt idx="7">
                  <c:v>150</c:v>
                </c:pt>
                <c:pt idx="8" formatCode="0">
                  <c:v>36.100000000000364</c:v>
                </c:pt>
                <c:pt idx="9">
                  <c:v>30</c:v>
                </c:pt>
                <c:pt idx="10" formatCode="0">
                  <c:v>687.89999999999964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B83-4188-A04A-BFECFD71F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-778939552"/>
        <c:axId val="-396713664"/>
      </c:barChart>
      <c:catAx>
        <c:axId val="-77893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96713664"/>
        <c:crosses val="autoZero"/>
        <c:auto val="1"/>
        <c:lblAlgn val="ctr"/>
        <c:lblOffset val="100"/>
        <c:noMultiLvlLbl val="0"/>
      </c:catAx>
      <c:valAx>
        <c:axId val="-396713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Component</a:t>
                </a:r>
                <a:r>
                  <a:rPr lang="en-US" baseline="0"/>
                  <a:t> (kg)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78939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Mass Balance Waterfall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Input'!$J$6:$J$17</c:f>
              <c:strCache>
                <c:ptCount val="12"/>
                <c:pt idx="0">
                  <c:v>Total Input</c:v>
                </c:pt>
                <c:pt idx="1">
                  <c:v>Floor Waste</c:v>
                </c:pt>
                <c:pt idx="2">
                  <c:v>Point 1</c:v>
                </c:pt>
                <c:pt idx="3">
                  <c:v>Point 2</c:v>
                </c:pt>
                <c:pt idx="4">
                  <c:v>Point 3</c:v>
                </c:pt>
                <c:pt idx="5">
                  <c:v>Point 4</c:v>
                </c:pt>
                <c:pt idx="6">
                  <c:v>Point 5</c:v>
                </c:pt>
                <c:pt idx="7">
                  <c:v>Water Loss</c:v>
                </c:pt>
                <c:pt idx="8">
                  <c:v>Giveaway</c:v>
                </c:pt>
                <c:pt idx="9">
                  <c:v>Quality Rejects</c:v>
                </c:pt>
                <c:pt idx="10">
                  <c:v>Unknown Loss</c:v>
                </c:pt>
                <c:pt idx="11">
                  <c:v>Finished Goods</c:v>
                </c:pt>
              </c:strCache>
            </c:strRef>
          </c:cat>
          <c:val>
            <c:numRef>
              <c:f>'Data Input'!$N$6:$N$17</c:f>
              <c:numCache>
                <c:formatCode>General</c:formatCode>
                <c:ptCount val="12"/>
                <c:pt idx="0" formatCode="0.0%">
                  <c:v>1</c:v>
                </c:pt>
                <c:pt idx="11" formatCode="0.0%">
                  <c:v>0.87096774193548387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0F-49D7-B77E-863EB3624FD0}"/>
            </c:ext>
          </c:extLst>
        </c:ser>
        <c:ser>
          <c:idx val="1"/>
          <c:order val="1"/>
          <c:spPr>
            <a:noFill/>
            <a:ln>
              <a:noFill/>
            </a:ln>
            <a:effectLst/>
          </c:spPr>
          <c:invertIfNegative val="0"/>
          <c:cat>
            <c:strRef>
              <c:f>'Data Input'!$J$6:$J$17</c:f>
              <c:strCache>
                <c:ptCount val="12"/>
                <c:pt idx="0">
                  <c:v>Total Input</c:v>
                </c:pt>
                <c:pt idx="1">
                  <c:v>Floor Waste</c:v>
                </c:pt>
                <c:pt idx="2">
                  <c:v>Point 1</c:v>
                </c:pt>
                <c:pt idx="3">
                  <c:v>Point 2</c:v>
                </c:pt>
                <c:pt idx="4">
                  <c:v>Point 3</c:v>
                </c:pt>
                <c:pt idx="5">
                  <c:v>Point 4</c:v>
                </c:pt>
                <c:pt idx="6">
                  <c:v>Point 5</c:v>
                </c:pt>
                <c:pt idx="7">
                  <c:v>Water Loss</c:v>
                </c:pt>
                <c:pt idx="8">
                  <c:v>Giveaway</c:v>
                </c:pt>
                <c:pt idx="9">
                  <c:v>Quality Rejects</c:v>
                </c:pt>
                <c:pt idx="10">
                  <c:v>Unknown Loss</c:v>
                </c:pt>
                <c:pt idx="11">
                  <c:v>Finished Goods</c:v>
                </c:pt>
              </c:strCache>
            </c:strRef>
          </c:cat>
          <c:val>
            <c:numRef>
              <c:f>'Data Input'!$O$6:$O$17</c:f>
              <c:numCache>
                <c:formatCode>0.0%</c:formatCode>
                <c:ptCount val="12"/>
                <c:pt idx="0">
                  <c:v>0</c:v>
                </c:pt>
                <c:pt idx="1">
                  <c:v>0.99879032258064515</c:v>
                </c:pt>
                <c:pt idx="2">
                  <c:v>0.9907258064516129</c:v>
                </c:pt>
                <c:pt idx="3">
                  <c:v>0.98975806451612902</c:v>
                </c:pt>
                <c:pt idx="4">
                  <c:v>0.98532258064516132</c:v>
                </c:pt>
                <c:pt idx="5">
                  <c:v>0.94500000000000006</c:v>
                </c:pt>
                <c:pt idx="6">
                  <c:v>0.94387096774193557</c:v>
                </c:pt>
                <c:pt idx="7">
                  <c:v>0.9317741935483872</c:v>
                </c:pt>
                <c:pt idx="8">
                  <c:v>0.9284408602150539</c:v>
                </c:pt>
                <c:pt idx="9">
                  <c:v>0.9260215053763442</c:v>
                </c:pt>
                <c:pt idx="10">
                  <c:v>0.87054569892473133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0F-49D7-B77E-863EB3624FD0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10F-49D7-B77E-863EB3624FD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10F-49D7-B77E-863EB3624F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Input'!$J$6:$J$17</c:f>
              <c:strCache>
                <c:ptCount val="12"/>
                <c:pt idx="0">
                  <c:v>Total Input</c:v>
                </c:pt>
                <c:pt idx="1">
                  <c:v>Floor Waste</c:v>
                </c:pt>
                <c:pt idx="2">
                  <c:v>Point 1</c:v>
                </c:pt>
                <c:pt idx="3">
                  <c:v>Point 2</c:v>
                </c:pt>
                <c:pt idx="4">
                  <c:v>Point 3</c:v>
                </c:pt>
                <c:pt idx="5">
                  <c:v>Point 4</c:v>
                </c:pt>
                <c:pt idx="6">
                  <c:v>Point 5</c:v>
                </c:pt>
                <c:pt idx="7">
                  <c:v>Water Loss</c:v>
                </c:pt>
                <c:pt idx="8">
                  <c:v>Giveaway</c:v>
                </c:pt>
                <c:pt idx="9">
                  <c:v>Quality Rejects</c:v>
                </c:pt>
                <c:pt idx="10">
                  <c:v>Unknown Loss</c:v>
                </c:pt>
                <c:pt idx="11">
                  <c:v>Finished Goods</c:v>
                </c:pt>
              </c:strCache>
            </c:strRef>
          </c:cat>
          <c:val>
            <c:numRef>
              <c:f>'Data Input'!$P$6:$P$17</c:f>
              <c:numCache>
                <c:formatCode>0.00%</c:formatCode>
                <c:ptCount val="12"/>
                <c:pt idx="0" formatCode="0.0%">
                  <c:v>0</c:v>
                </c:pt>
                <c:pt idx="1">
                  <c:v>1.2096774193548388E-3</c:v>
                </c:pt>
                <c:pt idx="2">
                  <c:v>8.0645161290322578E-3</c:v>
                </c:pt>
                <c:pt idx="3">
                  <c:v>9.6774193548387097E-4</c:v>
                </c:pt>
                <c:pt idx="4">
                  <c:v>4.435483870967742E-3</c:v>
                </c:pt>
                <c:pt idx="5">
                  <c:v>4.0322580645161289E-2</c:v>
                </c:pt>
                <c:pt idx="6">
                  <c:v>1.1290322580645162E-3</c:v>
                </c:pt>
                <c:pt idx="7">
                  <c:v>1.2096774193548387E-2</c:v>
                </c:pt>
                <c:pt idx="8">
                  <c:v>3.3333333333333366E-3</c:v>
                </c:pt>
                <c:pt idx="9" formatCode="0.0%">
                  <c:v>2.4193548387096775E-3</c:v>
                </c:pt>
                <c:pt idx="10" formatCode="0.0%">
                  <c:v>5.5475806451612875E-2</c:v>
                </c:pt>
                <c:pt idx="11" formatCode="0.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10F-49D7-B77E-863EB3624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-544331696"/>
        <c:axId val="-774452672"/>
      </c:barChart>
      <c:catAx>
        <c:axId val="-544331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74452672"/>
        <c:crosses val="autoZero"/>
        <c:auto val="1"/>
        <c:lblAlgn val="ctr"/>
        <c:lblOffset val="100"/>
        <c:noMultiLvlLbl val="0"/>
      </c:catAx>
      <c:valAx>
        <c:axId val="-77445267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Component 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544331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$</a:t>
            </a:r>
            <a:r>
              <a:rPr lang="en-US" baseline="0"/>
              <a:t> Mass Balance Waterfall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Input'!$J$6:$J$17</c:f>
              <c:strCache>
                <c:ptCount val="12"/>
                <c:pt idx="0">
                  <c:v>Total Input</c:v>
                </c:pt>
                <c:pt idx="1">
                  <c:v>Floor Waste</c:v>
                </c:pt>
                <c:pt idx="2">
                  <c:v>Point 1</c:v>
                </c:pt>
                <c:pt idx="3">
                  <c:v>Point 2</c:v>
                </c:pt>
                <c:pt idx="4">
                  <c:v>Point 3</c:v>
                </c:pt>
                <c:pt idx="5">
                  <c:v>Point 4</c:v>
                </c:pt>
                <c:pt idx="6">
                  <c:v>Point 5</c:v>
                </c:pt>
                <c:pt idx="7">
                  <c:v>Water Loss</c:v>
                </c:pt>
                <c:pt idx="8">
                  <c:v>Giveaway</c:v>
                </c:pt>
                <c:pt idx="9">
                  <c:v>Quality Rejects</c:v>
                </c:pt>
                <c:pt idx="10">
                  <c:v>Unknown Loss</c:v>
                </c:pt>
                <c:pt idx="11">
                  <c:v>Finished Goods</c:v>
                </c:pt>
              </c:strCache>
            </c:strRef>
          </c:cat>
          <c:val>
            <c:numRef>
              <c:f>'Data Input'!$Q$6:$Q$17</c:f>
              <c:numCache>
                <c:formatCode>General</c:formatCode>
                <c:ptCount val="12"/>
                <c:pt idx="0" formatCode="_(&quot;$&quot;* #,##0_);_(&quot;$&quot;* \(#,##0\);_(&quot;$&quot;* &quot;-&quot;??_);_(@_)">
                  <c:v>56504</c:v>
                </c:pt>
                <c:pt idx="11" formatCode="_(&quot;$&quot;* #,##0_);_(&quot;$&quot;* \(#,##0\);_(&quot;$&quot;* &quot;-&quot;??_);_(@_)">
                  <c:v>49213.161290322591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97-48AB-A2D7-182ADBADFBD3}"/>
            </c:ext>
          </c:extLst>
        </c:ser>
        <c:ser>
          <c:idx val="1"/>
          <c:order val="1"/>
          <c:spPr>
            <a:noFill/>
            <a:ln>
              <a:noFill/>
            </a:ln>
            <a:effectLst/>
          </c:spPr>
          <c:invertIfNegative val="0"/>
          <c:cat>
            <c:strRef>
              <c:f>'Data Input'!$J$6:$J$17</c:f>
              <c:strCache>
                <c:ptCount val="12"/>
                <c:pt idx="0">
                  <c:v>Total Input</c:v>
                </c:pt>
                <c:pt idx="1">
                  <c:v>Floor Waste</c:v>
                </c:pt>
                <c:pt idx="2">
                  <c:v>Point 1</c:v>
                </c:pt>
                <c:pt idx="3">
                  <c:v>Point 2</c:v>
                </c:pt>
                <c:pt idx="4">
                  <c:v>Point 3</c:v>
                </c:pt>
                <c:pt idx="5">
                  <c:v>Point 4</c:v>
                </c:pt>
                <c:pt idx="6">
                  <c:v>Point 5</c:v>
                </c:pt>
                <c:pt idx="7">
                  <c:v>Water Loss</c:v>
                </c:pt>
                <c:pt idx="8">
                  <c:v>Giveaway</c:v>
                </c:pt>
                <c:pt idx="9">
                  <c:v>Quality Rejects</c:v>
                </c:pt>
                <c:pt idx="10">
                  <c:v>Unknown Loss</c:v>
                </c:pt>
                <c:pt idx="11">
                  <c:v>Finished Goods</c:v>
                </c:pt>
              </c:strCache>
            </c:strRef>
          </c:cat>
          <c:val>
            <c:numRef>
              <c:f>'Data Input'!$R$6:$R$17</c:f>
              <c:numCache>
                <c:formatCode>_("$"* #,##0_);_("$"* \(#,##0\);_("$"* "-"??_);_(@_)</c:formatCode>
                <c:ptCount val="12"/>
                <c:pt idx="0">
                  <c:v>0</c:v>
                </c:pt>
                <c:pt idx="1">
                  <c:v>56435.648387096771</c:v>
                </c:pt>
                <c:pt idx="2">
                  <c:v>55979.970967741931</c:v>
                </c:pt>
                <c:pt idx="3">
                  <c:v>55925.28967741935</c:v>
                </c:pt>
                <c:pt idx="4">
                  <c:v>55674.667096774188</c:v>
                </c:pt>
                <c:pt idx="5">
                  <c:v>53396.279999999992</c:v>
                </c:pt>
                <c:pt idx="6">
                  <c:v>53332.485161290315</c:v>
                </c:pt>
                <c:pt idx="7">
                  <c:v>52648.969032258057</c:v>
                </c:pt>
                <c:pt idx="8">
                  <c:v>52484.469483870962</c:v>
                </c:pt>
                <c:pt idx="9">
                  <c:v>52347.766258064512</c:v>
                </c:pt>
                <c:pt idx="10">
                  <c:v>49213.161290322576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97-48AB-A2D7-182ADBADFBD3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noFill/>
              <a:ln>
                <a:solidFill>
                  <a:schemeClr val="bg1">
                    <a:lumMod val="6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897-48AB-A2D7-182ADBADFBD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97-48AB-A2D7-182ADBADFBD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97-48AB-A2D7-182ADBADFBD3}"/>
                </c:ext>
              </c:extLst>
            </c:dLbl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Input'!$J$6:$J$17</c:f>
              <c:strCache>
                <c:ptCount val="12"/>
                <c:pt idx="0">
                  <c:v>Total Input</c:v>
                </c:pt>
                <c:pt idx="1">
                  <c:v>Floor Waste</c:v>
                </c:pt>
                <c:pt idx="2">
                  <c:v>Point 1</c:v>
                </c:pt>
                <c:pt idx="3">
                  <c:v>Point 2</c:v>
                </c:pt>
                <c:pt idx="4">
                  <c:v>Point 3</c:v>
                </c:pt>
                <c:pt idx="5">
                  <c:v>Point 4</c:v>
                </c:pt>
                <c:pt idx="6">
                  <c:v>Point 5</c:v>
                </c:pt>
                <c:pt idx="7">
                  <c:v>Water Loss</c:v>
                </c:pt>
                <c:pt idx="8">
                  <c:v>Giveaway</c:v>
                </c:pt>
                <c:pt idx="9">
                  <c:v>Quality Rejects</c:v>
                </c:pt>
                <c:pt idx="10">
                  <c:v>Unknown Loss</c:v>
                </c:pt>
                <c:pt idx="11">
                  <c:v>Finished Goods</c:v>
                </c:pt>
              </c:strCache>
            </c:strRef>
          </c:cat>
          <c:val>
            <c:numRef>
              <c:f>'Data Input'!$S$6:$S$17</c:f>
              <c:numCache>
                <c:formatCode>_("$"* #,##0.00_);_("$"* \(#,##0.00\);_("$"* "-"??_);_(@_)</c:formatCode>
                <c:ptCount val="12"/>
                <c:pt idx="0">
                  <c:v>0</c:v>
                </c:pt>
                <c:pt idx="1">
                  <c:v>68.351612903225814</c:v>
                </c:pt>
                <c:pt idx="2">
                  <c:v>455.67741935483878</c:v>
                </c:pt>
                <c:pt idx="3">
                  <c:v>54.681290322580651</c:v>
                </c:pt>
                <c:pt idx="4">
                  <c:v>250.62258064516132</c:v>
                </c:pt>
                <c:pt idx="5">
                  <c:v>2278.3870967741941</c:v>
                </c:pt>
                <c:pt idx="6">
                  <c:v>63.794838709677428</c:v>
                </c:pt>
                <c:pt idx="7">
                  <c:v>683.51612903225816</c:v>
                </c:pt>
                <c:pt idx="8">
                  <c:v>164.49954838709846</c:v>
                </c:pt>
                <c:pt idx="9" formatCode="_(&quot;$&quot;* #,##0_);_(&quot;$&quot;* \(#,##0\);_(&quot;$&quot;* &quot;-&quot;??_);_(@_)">
                  <c:v>136.70322580645163</c:v>
                </c:pt>
                <c:pt idx="10" formatCode="_(&quot;$&quot;* #,##0_);_(&quot;$&quot;* \(#,##0\);_(&quot;$&quot;* &quot;-&quot;??_);_(@_)">
                  <c:v>3134.6049677419342</c:v>
                </c:pt>
                <c:pt idx="11" formatCode="_(&quot;$&quot;* #,##0_);_(&quot;$&quot;* \(#,##0\);_(&quot;$&quot;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897-48AB-A2D7-182ADBADF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-395850000"/>
        <c:axId val="-395685392"/>
      </c:barChart>
      <c:catAx>
        <c:axId val="-395850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95685392"/>
        <c:crosses val="autoZero"/>
        <c:auto val="1"/>
        <c:lblAlgn val="ctr"/>
        <c:lblOffset val="100"/>
        <c:noMultiLvlLbl val="0"/>
      </c:catAx>
      <c:valAx>
        <c:axId val="-395685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Component 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95850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10</xdr:col>
      <xdr:colOff>215900</xdr:colOff>
      <xdr:row>27</xdr:row>
      <xdr:rowOff>12700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10</xdr:col>
      <xdr:colOff>330200</xdr:colOff>
      <xdr:row>26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469900</xdr:colOff>
      <xdr:row>1</xdr:row>
      <xdr:rowOff>101600</xdr:rowOff>
    </xdr:from>
    <xdr:to>
      <xdr:col>9</xdr:col>
      <xdr:colOff>698500</xdr:colOff>
      <xdr:row>26</xdr:row>
      <xdr:rowOff>12700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6"/>
  <sheetViews>
    <sheetView zoomScale="80" zoomScaleNormal="80" zoomScalePageLayoutView="80" workbookViewId="0">
      <selection activeCell="I17" sqref="I17"/>
    </sheetView>
  </sheetViews>
  <sheetFormatPr defaultColWidth="10.875" defaultRowHeight="15.95"/>
  <cols>
    <col min="1" max="1" width="5.375" style="28" customWidth="1"/>
    <col min="2" max="2" width="22.875" style="28" bestFit="1" customWidth="1"/>
    <col min="3" max="3" width="27.625" style="28" customWidth="1"/>
    <col min="4" max="4" width="19" style="28" bestFit="1" customWidth="1"/>
    <col min="5" max="5" width="16.5" style="28" bestFit="1" customWidth="1"/>
    <col min="6" max="6" width="12" style="28" bestFit="1" customWidth="1"/>
    <col min="7" max="9" width="10.875" style="28"/>
    <col min="10" max="10" width="14.375" style="28" bestFit="1" customWidth="1"/>
    <col min="11" max="16" width="10.875" style="28"/>
    <col min="17" max="17" width="9.375" style="28" bestFit="1" customWidth="1"/>
    <col min="18" max="18" width="9.375" style="28" customWidth="1"/>
    <col min="19" max="19" width="11" style="28" bestFit="1" customWidth="1"/>
    <col min="20" max="16384" width="10.875" style="28"/>
  </cols>
  <sheetData>
    <row r="1" spans="1:19" s="30" customFormat="1" ht="30">
      <c r="A1" s="29" t="s">
        <v>0</v>
      </c>
    </row>
    <row r="3" spans="1:19">
      <c r="B3" s="44" t="s">
        <v>1</v>
      </c>
    </row>
    <row r="5" spans="1:19">
      <c r="B5" s="1"/>
      <c r="C5" s="1" t="s">
        <v>2</v>
      </c>
      <c r="D5" s="1" t="s">
        <v>3</v>
      </c>
      <c r="E5" s="1" t="s">
        <v>4</v>
      </c>
      <c r="J5" s="27"/>
      <c r="K5" s="46" t="s">
        <v>5</v>
      </c>
      <c r="L5" s="47"/>
      <c r="M5" s="48"/>
      <c r="N5" s="46" t="s">
        <v>6</v>
      </c>
      <c r="O5" s="47"/>
      <c r="P5" s="47"/>
      <c r="Q5" s="46" t="s">
        <v>7</v>
      </c>
      <c r="R5" s="47"/>
      <c r="S5" s="47"/>
    </row>
    <row r="6" spans="1:19">
      <c r="B6" s="1" t="s">
        <v>8</v>
      </c>
      <c r="C6" s="7" t="s">
        <v>9</v>
      </c>
      <c r="D6" s="7">
        <v>1.2</v>
      </c>
      <c r="E6" s="14">
        <f>D16</f>
        <v>4.5567741935483879</v>
      </c>
      <c r="J6" s="1" t="s">
        <v>10</v>
      </c>
      <c r="K6" s="23">
        <f>C16</f>
        <v>12400</v>
      </c>
      <c r="L6" s="3">
        <v>0</v>
      </c>
      <c r="M6" s="37">
        <v>0</v>
      </c>
      <c r="N6" s="16">
        <f>E16</f>
        <v>1</v>
      </c>
      <c r="O6" s="39">
        <v>0</v>
      </c>
      <c r="P6" s="40">
        <v>0</v>
      </c>
      <c r="Q6" s="20">
        <f>F16</f>
        <v>56504</v>
      </c>
      <c r="R6" s="41">
        <v>0</v>
      </c>
      <c r="S6" s="42">
        <v>0</v>
      </c>
    </row>
    <row r="7" spans="1:19">
      <c r="J7" s="1" t="str">
        <f>B26</f>
        <v>Floor Waste</v>
      </c>
      <c r="K7" s="34"/>
      <c r="L7" s="8">
        <f>K6-M7</f>
        <v>12385</v>
      </c>
      <c r="M7" s="24">
        <f t="shared" ref="M7:M12" si="0">C26</f>
        <v>15</v>
      </c>
      <c r="N7" s="1"/>
      <c r="O7" s="35">
        <f>N6-P7</f>
        <v>0.99879032258064515</v>
      </c>
      <c r="P7" s="18">
        <f>D26</f>
        <v>1.2096774193548388E-3</v>
      </c>
      <c r="Q7" s="34"/>
      <c r="R7" s="36">
        <f>Q6-S7</f>
        <v>56435.648387096771</v>
      </c>
      <c r="S7" s="12">
        <f>F26</f>
        <v>68.351612903225814</v>
      </c>
    </row>
    <row r="8" spans="1:19">
      <c r="B8" s="31" t="s">
        <v>11</v>
      </c>
      <c r="J8" s="1" t="str">
        <f t="shared" ref="J8:J12" si="1">B27</f>
        <v>Point 1</v>
      </c>
      <c r="K8" s="34"/>
      <c r="L8" s="8">
        <f>L7-M8</f>
        <v>12285</v>
      </c>
      <c r="M8" s="24">
        <f t="shared" si="0"/>
        <v>100</v>
      </c>
      <c r="N8" s="1"/>
      <c r="O8" s="35">
        <f>O7-P8</f>
        <v>0.9907258064516129</v>
      </c>
      <c r="P8" s="18">
        <f t="shared" ref="P8:P12" si="2">D27</f>
        <v>8.0645161290322578E-3</v>
      </c>
      <c r="Q8" s="34"/>
      <c r="R8" s="36">
        <f>R7-S8</f>
        <v>55979.970967741931</v>
      </c>
      <c r="S8" s="12">
        <f t="shared" ref="S8:S12" si="3">F27</f>
        <v>455.67741935483878</v>
      </c>
    </row>
    <row r="9" spans="1:19">
      <c r="B9" s="3" t="s">
        <v>12</v>
      </c>
      <c r="C9" s="3" t="s">
        <v>13</v>
      </c>
      <c r="D9" s="3" t="s">
        <v>14</v>
      </c>
      <c r="E9" s="3" t="s">
        <v>15</v>
      </c>
      <c r="F9" s="3" t="s">
        <v>16</v>
      </c>
      <c r="J9" s="1" t="str">
        <f t="shared" si="1"/>
        <v>Point 2</v>
      </c>
      <c r="K9" s="34"/>
      <c r="L9" s="8">
        <f>L8-M9</f>
        <v>12273</v>
      </c>
      <c r="M9" s="24">
        <f t="shared" si="0"/>
        <v>12</v>
      </c>
      <c r="N9" s="1"/>
      <c r="O9" s="35">
        <f>O8-P9</f>
        <v>0.98975806451612902</v>
      </c>
      <c r="P9" s="18">
        <f t="shared" si="2"/>
        <v>9.6774193548387097E-4</v>
      </c>
      <c r="Q9" s="34"/>
      <c r="R9" s="36">
        <f>R8-S9</f>
        <v>55925.28967741935</v>
      </c>
      <c r="S9" s="12">
        <f t="shared" si="3"/>
        <v>54.681290322580651</v>
      </c>
    </row>
    <row r="10" spans="1:19">
      <c r="B10" s="6" t="s">
        <v>17</v>
      </c>
      <c r="C10" s="6">
        <v>12000</v>
      </c>
      <c r="D10" s="11">
        <v>4.7</v>
      </c>
      <c r="E10" s="4">
        <f t="shared" ref="E10:E16" si="4">C10/$C$16</f>
        <v>0.967741935483871</v>
      </c>
      <c r="F10" s="13">
        <f>D10*C10</f>
        <v>56400</v>
      </c>
      <c r="J10" s="1" t="str">
        <f t="shared" si="1"/>
        <v>Point 3</v>
      </c>
      <c r="K10" s="34"/>
      <c r="L10" s="8">
        <f>L9-M10</f>
        <v>12218</v>
      </c>
      <c r="M10" s="24">
        <f t="shared" si="0"/>
        <v>55</v>
      </c>
      <c r="N10" s="1"/>
      <c r="O10" s="35">
        <f>O9-P10</f>
        <v>0.98532258064516132</v>
      </c>
      <c r="P10" s="18">
        <f t="shared" si="2"/>
        <v>4.435483870967742E-3</v>
      </c>
      <c r="Q10" s="34"/>
      <c r="R10" s="36">
        <f>R9-S10</f>
        <v>55674.667096774188</v>
      </c>
      <c r="S10" s="12">
        <f t="shared" si="3"/>
        <v>250.62258064516132</v>
      </c>
    </row>
    <row r="11" spans="1:19">
      <c r="B11" s="6" t="s">
        <v>18</v>
      </c>
      <c r="C11" s="6">
        <v>400</v>
      </c>
      <c r="D11" s="11">
        <v>0.26</v>
      </c>
      <c r="E11" s="4">
        <f t="shared" si="4"/>
        <v>3.2258064516129031E-2</v>
      </c>
      <c r="F11" s="13">
        <f t="shared" ref="F11:F15" si="5">D11*C11</f>
        <v>104</v>
      </c>
      <c r="J11" s="1" t="str">
        <f t="shared" si="1"/>
        <v>Point 4</v>
      </c>
      <c r="K11" s="34"/>
      <c r="L11" s="8">
        <f>L10-M11</f>
        <v>11718</v>
      </c>
      <c r="M11" s="24">
        <f t="shared" si="0"/>
        <v>500</v>
      </c>
      <c r="N11" s="1"/>
      <c r="O11" s="35">
        <f>O10-P11</f>
        <v>0.94500000000000006</v>
      </c>
      <c r="P11" s="18">
        <f t="shared" si="2"/>
        <v>4.0322580645161289E-2</v>
      </c>
      <c r="Q11" s="34"/>
      <c r="R11" s="36">
        <f>R10-S11</f>
        <v>53396.279999999992</v>
      </c>
      <c r="S11" s="12">
        <f t="shared" si="3"/>
        <v>2278.3870967741941</v>
      </c>
    </row>
    <row r="12" spans="1:19">
      <c r="B12" s="6"/>
      <c r="C12" s="6"/>
      <c r="D12" s="6"/>
      <c r="E12" s="4">
        <f t="shared" si="4"/>
        <v>0</v>
      </c>
      <c r="F12" s="13">
        <f t="shared" si="5"/>
        <v>0</v>
      </c>
      <c r="J12" s="1" t="str">
        <f t="shared" si="1"/>
        <v>Point 5</v>
      </c>
      <c r="K12" s="34"/>
      <c r="L12" s="8">
        <f>L11-M12</f>
        <v>11704</v>
      </c>
      <c r="M12" s="24">
        <f t="shared" si="0"/>
        <v>14</v>
      </c>
      <c r="N12" s="1"/>
      <c r="O12" s="35">
        <f>O11-P12</f>
        <v>0.94387096774193557</v>
      </c>
      <c r="P12" s="18">
        <f t="shared" si="2"/>
        <v>1.1290322580645162E-3</v>
      </c>
      <c r="Q12" s="34"/>
      <c r="R12" s="36">
        <f>R11-S12</f>
        <v>53332.485161290315</v>
      </c>
      <c r="S12" s="12">
        <f t="shared" si="3"/>
        <v>63.794838709677428</v>
      </c>
    </row>
    <row r="13" spans="1:19">
      <c r="B13" s="6"/>
      <c r="C13" s="6"/>
      <c r="D13" s="6"/>
      <c r="E13" s="4">
        <f t="shared" si="4"/>
        <v>0</v>
      </c>
      <c r="F13" s="13">
        <f t="shared" si="5"/>
        <v>0</v>
      </c>
      <c r="J13" s="1" t="str">
        <f>B36</f>
        <v>Water Loss</v>
      </c>
      <c r="K13" s="34"/>
      <c r="L13" s="8">
        <f t="shared" ref="L13:L16" si="6">L12-M13</f>
        <v>11554</v>
      </c>
      <c r="M13" s="24">
        <f>C36</f>
        <v>150</v>
      </c>
      <c r="N13" s="1"/>
      <c r="O13" s="35">
        <f t="shared" ref="O13:O16" si="7">O12-P13</f>
        <v>0.9317741935483872</v>
      </c>
      <c r="P13" s="18">
        <f>D36</f>
        <v>1.2096774193548387E-2</v>
      </c>
      <c r="Q13" s="34"/>
      <c r="R13" s="36">
        <f t="shared" ref="R13:R16" si="8">R12-S13</f>
        <v>52648.969032258057</v>
      </c>
      <c r="S13" s="12">
        <f>F36</f>
        <v>683.51612903225816</v>
      </c>
    </row>
    <row r="14" spans="1:19">
      <c r="B14" s="6"/>
      <c r="C14" s="6"/>
      <c r="D14" s="6"/>
      <c r="E14" s="4">
        <f t="shared" si="4"/>
        <v>0</v>
      </c>
      <c r="F14" s="13">
        <f t="shared" si="5"/>
        <v>0</v>
      </c>
      <c r="J14" s="1" t="str">
        <f>B38</f>
        <v>Giveaway</v>
      </c>
      <c r="K14" s="34"/>
      <c r="L14" s="33">
        <f t="shared" si="6"/>
        <v>11517.9</v>
      </c>
      <c r="M14" s="26">
        <f>C40</f>
        <v>36.100000000000364</v>
      </c>
      <c r="N14" s="1"/>
      <c r="O14" s="35">
        <f t="shared" si="7"/>
        <v>0.9284408602150539</v>
      </c>
      <c r="P14" s="18">
        <f>C41</f>
        <v>3.3333333333333366E-3</v>
      </c>
      <c r="Q14" s="34"/>
      <c r="R14" s="36">
        <f t="shared" si="8"/>
        <v>52484.469483870962</v>
      </c>
      <c r="S14" s="12">
        <f>C42</f>
        <v>164.49954838709846</v>
      </c>
    </row>
    <row r="15" spans="1:19">
      <c r="B15" s="6"/>
      <c r="C15" s="6"/>
      <c r="D15" s="6"/>
      <c r="E15" s="4">
        <f t="shared" si="4"/>
        <v>0</v>
      </c>
      <c r="F15" s="13">
        <f t="shared" si="5"/>
        <v>0</v>
      </c>
      <c r="J15" s="1" t="str">
        <f>B21</f>
        <v>Quality Rejects</v>
      </c>
      <c r="K15" s="34"/>
      <c r="L15" s="33">
        <f t="shared" si="6"/>
        <v>11487.9</v>
      </c>
      <c r="M15" s="24">
        <f>E21</f>
        <v>30</v>
      </c>
      <c r="N15" s="1"/>
      <c r="O15" s="35">
        <f t="shared" si="7"/>
        <v>0.9260215053763442</v>
      </c>
      <c r="P15" s="19">
        <f>F21</f>
        <v>2.4193548387096775E-3</v>
      </c>
      <c r="Q15" s="34"/>
      <c r="R15" s="36">
        <f t="shared" si="8"/>
        <v>52347.766258064512</v>
      </c>
      <c r="S15" s="22">
        <f>G21</f>
        <v>136.70322580645163</v>
      </c>
    </row>
    <row r="16" spans="1:19">
      <c r="B16" s="8" t="s">
        <v>19</v>
      </c>
      <c r="C16" s="8">
        <f>SUM(C10:C15)</f>
        <v>12400</v>
      </c>
      <c r="D16" s="12">
        <f>(D10*E10)+(D11*E11)+(D12*E12)+(D13*E13)+(D14*E14)+(D15*E15)</f>
        <v>4.5567741935483879</v>
      </c>
      <c r="E16" s="4">
        <f t="shared" si="4"/>
        <v>1</v>
      </c>
      <c r="F16" s="13">
        <f>SUM(F10:F15)</f>
        <v>56504</v>
      </c>
      <c r="J16" s="1" t="str">
        <f>B46</f>
        <v>Unknown Loss</v>
      </c>
      <c r="K16" s="34"/>
      <c r="L16" s="8">
        <f t="shared" si="6"/>
        <v>10800</v>
      </c>
      <c r="M16" s="26">
        <f>C46</f>
        <v>687.89999999999964</v>
      </c>
      <c r="N16" s="1"/>
      <c r="O16" s="35">
        <f t="shared" si="7"/>
        <v>0.87054569892473133</v>
      </c>
      <c r="P16" s="19">
        <f>D46</f>
        <v>5.5475806451612875E-2</v>
      </c>
      <c r="Q16" s="34"/>
      <c r="R16" s="36">
        <f t="shared" si="8"/>
        <v>49213.161290322576</v>
      </c>
      <c r="S16" s="22">
        <f>E46</f>
        <v>3134.6049677419342</v>
      </c>
    </row>
    <row r="17" spans="2:19">
      <c r="J17" s="1" t="str">
        <f>B20</f>
        <v>Finished Goods</v>
      </c>
      <c r="K17" s="25">
        <f>E20</f>
        <v>10800</v>
      </c>
      <c r="L17" s="38">
        <v>0</v>
      </c>
      <c r="M17" s="37">
        <v>0</v>
      </c>
      <c r="N17" s="17">
        <f>F20</f>
        <v>0.87096774193548387</v>
      </c>
      <c r="O17" s="40">
        <v>0</v>
      </c>
      <c r="P17" s="39">
        <v>0</v>
      </c>
      <c r="Q17" s="21">
        <f>G20</f>
        <v>49213.161290322591</v>
      </c>
      <c r="R17" s="43">
        <v>0</v>
      </c>
      <c r="S17" s="41">
        <v>0</v>
      </c>
    </row>
    <row r="18" spans="2:19">
      <c r="B18" s="31" t="s">
        <v>20</v>
      </c>
    </row>
    <row r="19" spans="2:19">
      <c r="B19" s="1" t="s">
        <v>12</v>
      </c>
      <c r="C19" s="1" t="s">
        <v>21</v>
      </c>
      <c r="D19" s="1" t="s">
        <v>22</v>
      </c>
      <c r="E19" s="1" t="s">
        <v>23</v>
      </c>
      <c r="F19" s="3" t="s">
        <v>24</v>
      </c>
      <c r="G19" s="3" t="s">
        <v>16</v>
      </c>
    </row>
    <row r="20" spans="2:19">
      <c r="B20" s="2" t="s">
        <v>25</v>
      </c>
      <c r="C20" s="7">
        <v>9000</v>
      </c>
      <c r="D20" s="14">
        <f>E6</f>
        <v>4.5567741935483879</v>
      </c>
      <c r="E20" s="2">
        <f>C20*D$6</f>
        <v>10800</v>
      </c>
      <c r="F20" s="4">
        <f>E20/$C$16</f>
        <v>0.87096774193548387</v>
      </c>
      <c r="G20" s="13">
        <f>E20*$D$20</f>
        <v>49213.161290322591</v>
      </c>
    </row>
    <row r="21" spans="2:19">
      <c r="B21" s="2" t="s">
        <v>26</v>
      </c>
      <c r="C21" s="7">
        <v>25</v>
      </c>
      <c r="D21" s="14">
        <f>D20</f>
        <v>4.5567741935483879</v>
      </c>
      <c r="E21" s="2">
        <f>C21*D$6</f>
        <v>30</v>
      </c>
      <c r="F21" s="4">
        <f>E21/$C$16</f>
        <v>2.4193548387096775E-3</v>
      </c>
      <c r="G21" s="13">
        <f>E21*$D$20</f>
        <v>136.70322580645163</v>
      </c>
      <c r="S21" s="45"/>
    </row>
    <row r="22" spans="2:19">
      <c r="B22" s="2" t="s">
        <v>27</v>
      </c>
      <c r="C22" s="2">
        <f>SUM(C20:C21)</f>
        <v>9025</v>
      </c>
      <c r="D22" s="15">
        <f>D21</f>
        <v>4.5567741935483879</v>
      </c>
      <c r="E22" s="2">
        <f>SUM(E20:E21)</f>
        <v>10830</v>
      </c>
      <c r="F22" s="4">
        <f>SUM(F20:F21)</f>
        <v>0.87338709677419357</v>
      </c>
      <c r="G22" s="13">
        <f>SUM(G20:G21)</f>
        <v>49349.864516129041</v>
      </c>
      <c r="S22" s="45"/>
    </row>
    <row r="24" spans="2:19">
      <c r="B24" s="31" t="s">
        <v>28</v>
      </c>
    </row>
    <row r="25" spans="2:19">
      <c r="B25" s="1" t="s">
        <v>29</v>
      </c>
      <c r="C25" s="1" t="s">
        <v>23</v>
      </c>
      <c r="D25" s="3" t="s">
        <v>15</v>
      </c>
      <c r="E25" s="3" t="s">
        <v>14</v>
      </c>
      <c r="F25" s="3" t="s">
        <v>16</v>
      </c>
    </row>
    <row r="26" spans="2:19">
      <c r="B26" s="7" t="s">
        <v>30</v>
      </c>
      <c r="C26" s="7">
        <v>15</v>
      </c>
      <c r="D26" s="5">
        <f t="shared" ref="D26:D32" si="9">C26/$C$16</f>
        <v>1.2096774193548388E-3</v>
      </c>
      <c r="E26" s="14">
        <f>$E$6</f>
        <v>4.5567741935483879</v>
      </c>
      <c r="F26" s="15">
        <f t="shared" ref="F26:F31" si="10">IFERROR(E26*C26,"")</f>
        <v>68.351612903225814</v>
      </c>
    </row>
    <row r="27" spans="2:19">
      <c r="B27" s="7" t="s">
        <v>31</v>
      </c>
      <c r="C27" s="7">
        <v>100</v>
      </c>
      <c r="D27" s="5">
        <f t="shared" si="9"/>
        <v>8.0645161290322578E-3</v>
      </c>
      <c r="E27" s="14">
        <f t="shared" ref="E27:E31" si="11">$E$6</f>
        <v>4.5567741935483879</v>
      </c>
      <c r="F27" s="15">
        <f t="shared" si="10"/>
        <v>455.67741935483878</v>
      </c>
    </row>
    <row r="28" spans="2:19">
      <c r="B28" s="7" t="s">
        <v>32</v>
      </c>
      <c r="C28" s="7">
        <v>12</v>
      </c>
      <c r="D28" s="5">
        <f t="shared" si="9"/>
        <v>9.6774193548387097E-4</v>
      </c>
      <c r="E28" s="14">
        <f t="shared" si="11"/>
        <v>4.5567741935483879</v>
      </c>
      <c r="F28" s="15">
        <f t="shared" si="10"/>
        <v>54.681290322580651</v>
      </c>
    </row>
    <row r="29" spans="2:19">
      <c r="B29" s="7" t="s">
        <v>33</v>
      </c>
      <c r="C29" s="7">
        <v>55</v>
      </c>
      <c r="D29" s="5">
        <f t="shared" si="9"/>
        <v>4.435483870967742E-3</v>
      </c>
      <c r="E29" s="14">
        <f t="shared" si="11"/>
        <v>4.5567741935483879</v>
      </c>
      <c r="F29" s="15">
        <f t="shared" si="10"/>
        <v>250.62258064516132</v>
      </c>
    </row>
    <row r="30" spans="2:19">
      <c r="B30" s="7" t="s">
        <v>34</v>
      </c>
      <c r="C30" s="7">
        <v>500</v>
      </c>
      <c r="D30" s="5">
        <f t="shared" si="9"/>
        <v>4.0322580645161289E-2</v>
      </c>
      <c r="E30" s="14">
        <f t="shared" si="11"/>
        <v>4.5567741935483879</v>
      </c>
      <c r="F30" s="15">
        <f t="shared" si="10"/>
        <v>2278.3870967741941</v>
      </c>
    </row>
    <row r="31" spans="2:19">
      <c r="B31" s="7" t="s">
        <v>35</v>
      </c>
      <c r="C31" s="7">
        <v>14</v>
      </c>
      <c r="D31" s="5">
        <f t="shared" si="9"/>
        <v>1.1290322580645162E-3</v>
      </c>
      <c r="E31" s="14">
        <f t="shared" si="11"/>
        <v>4.5567741935483879</v>
      </c>
      <c r="F31" s="15">
        <f t="shared" si="10"/>
        <v>63.794838709677428</v>
      </c>
    </row>
    <row r="32" spans="2:19">
      <c r="B32" s="2" t="s">
        <v>27</v>
      </c>
      <c r="C32" s="2">
        <f>SUM(C26:C31)</f>
        <v>696</v>
      </c>
      <c r="D32" s="5">
        <f t="shared" si="9"/>
        <v>5.6129032258064517E-2</v>
      </c>
      <c r="E32" s="14">
        <f>SUM(E26:E31)</f>
        <v>27.340645161290329</v>
      </c>
      <c r="F32" s="14">
        <f>SUM(F26:F31)</f>
        <v>3171.5148387096783</v>
      </c>
    </row>
    <row r="34" spans="2:6">
      <c r="B34" s="31" t="s">
        <v>36</v>
      </c>
    </row>
    <row r="35" spans="2:6">
      <c r="C35" s="1" t="s">
        <v>23</v>
      </c>
      <c r="D35" s="3" t="s">
        <v>15</v>
      </c>
      <c r="E35" s="9" t="s">
        <v>14</v>
      </c>
      <c r="F35" s="9" t="s">
        <v>16</v>
      </c>
    </row>
    <row r="36" spans="2:6">
      <c r="B36" s="1" t="s">
        <v>36</v>
      </c>
      <c r="C36" s="7">
        <v>150</v>
      </c>
      <c r="D36" s="5">
        <f>C36/$C$16</f>
        <v>1.2096774193548387E-2</v>
      </c>
      <c r="E36" s="14">
        <f>E6</f>
        <v>4.5567741935483879</v>
      </c>
      <c r="F36" s="15">
        <f>C36*E36</f>
        <v>683.51612903225816</v>
      </c>
    </row>
    <row r="38" spans="2:6">
      <c r="B38" s="31" t="s">
        <v>37</v>
      </c>
    </row>
    <row r="39" spans="2:6">
      <c r="B39" s="1" t="s">
        <v>38</v>
      </c>
      <c r="C39" s="7">
        <v>1.204</v>
      </c>
    </row>
    <row r="40" spans="2:6">
      <c r="B40" s="1" t="s">
        <v>39</v>
      </c>
      <c r="C40" s="10">
        <f>C39*(C21+C20)-(E20+E21)</f>
        <v>36.100000000000364</v>
      </c>
    </row>
    <row r="41" spans="2:6">
      <c r="B41" s="1" t="s">
        <v>40</v>
      </c>
      <c r="C41" s="5">
        <f>(C39-D6)/D6</f>
        <v>3.3333333333333366E-3</v>
      </c>
    </row>
    <row r="42" spans="2:6">
      <c r="B42" s="1" t="s">
        <v>41</v>
      </c>
      <c r="C42" s="14">
        <f>C40*E6</f>
        <v>164.49954838709846</v>
      </c>
    </row>
    <row r="44" spans="2:6">
      <c r="B44" s="32" t="s">
        <v>42</v>
      </c>
    </row>
    <row r="45" spans="2:6">
      <c r="C45" s="9" t="s">
        <v>23</v>
      </c>
      <c r="D45" s="3" t="s">
        <v>15</v>
      </c>
      <c r="E45" s="3" t="s">
        <v>16</v>
      </c>
    </row>
    <row r="46" spans="2:6">
      <c r="B46" s="1" t="s">
        <v>43</v>
      </c>
      <c r="C46" s="10">
        <f>C16-E22-C32-C40-C36</f>
        <v>687.89999999999964</v>
      </c>
      <c r="D46" s="4">
        <f>C46/$C$16</f>
        <v>5.5475806451612875E-2</v>
      </c>
      <c r="E46" s="13">
        <f>C46*E6</f>
        <v>3134.6049677419342</v>
      </c>
    </row>
  </sheetData>
  <mergeCells count="3">
    <mergeCell ref="K5:M5"/>
    <mergeCell ref="N5:P5"/>
    <mergeCell ref="Q5:S5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>
      <selection activeCell="A29" sqref="A29:XFD29"/>
    </sheetView>
  </sheetViews>
  <sheetFormatPr defaultColWidth="0" defaultRowHeight="15.95" zeroHeight="1"/>
  <cols>
    <col min="1" max="11" width="10.875" style="28" customWidth="1"/>
    <col min="12" max="16384" width="10.875" style="28" hidden="1"/>
  </cols>
  <sheetData>
    <row r="1"/>
    <row r="2"/>
    <row r="3"/>
    <row r="4"/>
    <row r="5"/>
    <row r="6"/>
    <row r="7"/>
    <row r="8"/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 hidden="1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8"/>
  <sheetViews>
    <sheetView workbookViewId="0">
      <selection activeCell="L1" sqref="L1:L1048576"/>
    </sheetView>
  </sheetViews>
  <sheetFormatPr defaultColWidth="0" defaultRowHeight="15.95" zeroHeight="1"/>
  <cols>
    <col min="1" max="11" width="10.875" style="28" customWidth="1"/>
    <col min="12" max="12" width="10.875" style="28" hidden="1" customWidth="1"/>
    <col min="13" max="16384" width="10.875" style="28" hidden="1"/>
  </cols>
  <sheetData>
    <row r="1"/>
    <row r="2"/>
    <row r="3"/>
    <row r="4"/>
    <row r="5"/>
    <row r="6"/>
    <row r="7"/>
    <row r="8"/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9"/>
  <sheetViews>
    <sheetView tabSelected="1" workbookViewId="0">
      <selection activeCell="K8" sqref="K8"/>
    </sheetView>
  </sheetViews>
  <sheetFormatPr defaultColWidth="0" defaultRowHeight="15.95" zeroHeight="1"/>
  <cols>
    <col min="1" max="11" width="10.875" style="28" customWidth="1"/>
    <col min="12" max="16384" width="10.875" style="28" hidden="1"/>
  </cols>
  <sheetData>
    <row r="1"/>
    <row r="2"/>
    <row r="3"/>
    <row r="4"/>
    <row r="5"/>
    <row r="6"/>
    <row r="7"/>
    <row r="8"/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 hidden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855543185BDB45A4A6863A2E9B7A4F" ma:contentTypeVersion="12" ma:contentTypeDescription="Create a new document." ma:contentTypeScope="" ma:versionID="1550590614fc8bf0fd8b44e071e16cf9">
  <xsd:schema xmlns:xsd="http://www.w3.org/2001/XMLSchema" xmlns:xs="http://www.w3.org/2001/XMLSchema" xmlns:p="http://schemas.microsoft.com/office/2006/metadata/properties" xmlns:ns2="72083337-eea2-498b-ab81-8fdea44323fe" xmlns:ns3="ed7d6024-bc4d-4ae3-84ee-a98da755a09c" targetNamespace="http://schemas.microsoft.com/office/2006/metadata/properties" ma:root="true" ma:fieldsID="2d908b165296a7ced1ed5f74e53ef8b1" ns2:_="" ns3:_="">
    <xsd:import namespace="72083337-eea2-498b-ab81-8fdea44323fe"/>
    <xsd:import namespace="ed7d6024-bc4d-4ae3-84ee-a98da755a0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083337-eea2-498b-ab81-8fdea44323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7d6024-bc4d-4ae3-84ee-a98da755a09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632CF4-E0BF-4BDC-9817-73801046F6D2}"/>
</file>

<file path=customXml/itemProps2.xml><?xml version="1.0" encoding="utf-8"?>
<ds:datastoreItem xmlns:ds="http://schemas.openxmlformats.org/officeDocument/2006/customXml" ds:itemID="{25155AE4-61D2-4DCC-B311-CF63995F4555}"/>
</file>

<file path=customXml/itemProps3.xml><?xml version="1.0" encoding="utf-8"?>
<ds:datastoreItem xmlns:ds="http://schemas.openxmlformats.org/officeDocument/2006/customXml" ds:itemID="{7A9A58ED-28B2-4279-9B4C-EFFC6B3797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Hayo Jongejans</cp:lastModifiedBy>
  <cp:revision/>
  <dcterms:created xsi:type="dcterms:W3CDTF">2019-03-20T05:20:55Z</dcterms:created>
  <dcterms:modified xsi:type="dcterms:W3CDTF">2020-03-25T04:05:08Z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0x01010076855543185BDB45A4A6863A2E9B7A4F</vt:lpwstr>
  </property>
  <property fmtid="{D5CDD505-2E9C-101B-9397-08002B2CF9AE}" pid="3" name="Order">
    <vt:r8>23900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</Properties>
</file>